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<sst xmlns="http://schemas.openxmlformats.org/spreadsheetml/2006/main" count="53" uniqueCount="32">
  <si>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珠海市社会保险参保缴费明细表（用人单位和职工）</t>
  </si>
  <si>
    <t>（2022年7月至2022年12月）</t>
  </si>
  <si>
    <r>
      <t xml:space="preserve">职工参加统账结合职工医疗保险（原一档）的（表1）                </t>
    </r>
    <r>
      <rPr>
        <sz val="14"/>
        <color indexed="8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>单位：元</t>
    </r>
  </si>
  <si>
    <t>险种</t>
  </si>
  <si>
    <t>养老</t>
  </si>
  <si>
    <t>基本医疗一档
（含生育保险）</t>
  </si>
  <si>
    <t>失业</t>
  </si>
  <si>
    <t>工伤</t>
  </si>
  <si>
    <t>单位合计</t>
  </si>
  <si>
    <t>个人
合计</t>
  </si>
  <si>
    <t>缴费基数</t>
  </si>
  <si>
    <t>缴费比例</t>
  </si>
  <si>
    <t>单位14%</t>
  </si>
  <si>
    <t>个人8%</t>
  </si>
  <si>
    <t>单位6%</t>
  </si>
  <si>
    <t>个人1.5%</t>
  </si>
  <si>
    <t>单位0.8%</t>
  </si>
  <si>
    <t>个人0.2%</t>
  </si>
  <si>
    <t>单位</t>
  </si>
  <si>
    <t>按工伤费率0.11%计算</t>
  </si>
  <si>
    <t>按工伤费率0.19%计算</t>
  </si>
  <si>
    <t>按工伤费率0.26%计算</t>
  </si>
  <si>
    <t>按工伤费率0.38%计算</t>
  </si>
  <si>
    <t>按工伤费率0.47%计算</t>
  </si>
  <si>
    <t>按工伤费率0.57%计算</t>
  </si>
  <si>
    <t>按工伤费率0.64%计算</t>
  </si>
  <si>
    <t>按工伤费率0.72%计算</t>
  </si>
  <si>
    <r>
      <t xml:space="preserve">职工参加单建统筹职工医疗保险（原二档）的（表2）  </t>
    </r>
    <r>
      <rPr>
        <sz val="14"/>
        <color indexed="8"/>
        <rFont val="宋体"/>
        <family val="0"/>
      </rPr>
      <t xml:space="preserve">                 </t>
    </r>
    <r>
      <rPr>
        <b/>
        <sz val="14"/>
        <color indexed="8"/>
        <rFont val="宋体"/>
        <family val="0"/>
      </rPr>
      <t>单位：元</t>
    </r>
  </si>
  <si>
    <t>基本医疗二档
（含生育保险）</t>
  </si>
  <si>
    <t>单位
2.5%</t>
  </si>
  <si>
    <t>个人（不缴费）</t>
  </si>
  <si>
    <t>说明：①3958元为职工基本养老保险、职工基本医疗保险（含生育保险）缴费基数下限（即2020年广东省第二类片区（含珠海市）全口径从业人员月平均工资6597元的60%）；1900元为失业保险、工伤保险缴费基数下限（即本市最低工资标准）。24930元为职工基本养老保险缴费基数上限（即2021年广东省全口径城镇单位就业人员月平均工资8310元的3倍）；19791元为职工基本医疗保险（含生育保险）、失业保险缴费基数上限（即2020年广东省第二类片区（含珠海市）全口径从业人员月平均工资6597元的3倍）。②根据珠医保〔2021〕49号文规定，自2022年起统一将每年的1月1日至12月31日确定为我市医疗保险年度，2021年7月1日至12月31日为社保年度更改医保年度的过渡期。③表中的工伤保险费率为珠海市执行的行业基准费率，2022年5月起，应国家要求执行阶段性下调费率政策，具体请参阅相关文件。④由于表格空间所限，部分数据进行了四舍五入。⑤咨询电话12345、12333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</si>
</sst>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6"/>
      <color indexed="8"/>
      <name val="黑体"/>
      <family val="0"/>
    </font>
    <font>
      <b/>
      <sz val="14"/>
      <color indexed="8"/>
      <name val="黑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4"/>
      <color indexed="8"/>
      <name val="宋体"/>
      <family val="0"/>
    </font>
    <font>
      <sz val="12"/>
      <color theme="1"/>
      <name val="宋体"/>
      <family val="0"/>
    </font>
    <font>
      <b/>
      <sz val="26"/>
      <color theme="1"/>
      <name val="黑体"/>
      <family val="0"/>
    </font>
    <font>
      <b/>
      <sz val="14"/>
      <color theme="1"/>
      <name val="黑体"/>
      <family val="0"/>
    </font>
    <font>
      <b/>
      <sz val="14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4" borderId="0" applyNumberFormat="0" applyBorder="0" applyAlignment="0" applyProtection="0"/>
    <xf numFmtId="0" fontId="25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179" fontId="0" fillId="0" borderId="0" applyFont="0" applyFill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21" fillId="6" borderId="1" applyNumberFormat="0" applyAlignment="0" applyProtection="0"/>
    <xf numFmtId="0" fontId="12" fillId="11" borderId="0" applyNumberFormat="0" applyBorder="0" applyAlignment="0" applyProtection="0"/>
    <xf numFmtId="0" fontId="23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2" applyNumberFormat="0" applyFill="0" applyAlignment="0" applyProtection="0"/>
    <xf numFmtId="0" fontId="26" fillId="16" borderId="0" applyNumberFormat="0" applyBorder="0" applyAlignment="0" applyProtection="0"/>
    <xf numFmtId="0" fontId="27" fillId="7" borderId="3" applyNumberFormat="0" applyAlignment="0" applyProtection="0"/>
    <xf numFmtId="0" fontId="18" fillId="6" borderId="4" applyNumberFormat="0" applyAlignment="0" applyProtection="0"/>
    <xf numFmtId="0" fontId="1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2" borderId="0" applyNumberFormat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3" borderId="6" applyNumberFormat="0" applyFont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9" fillId="13" borderId="0" applyNumberFormat="0" applyBorder="0" applyAlignment="0" applyProtection="0"/>
    <xf numFmtId="0" fontId="11" fillId="0" borderId="7" applyNumberFormat="0" applyFill="0" applyAlignment="0" applyProtection="0"/>
    <xf numFmtId="0" fontId="12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8" applyNumberFormat="0" applyFill="0" applyAlignment="0" applyProtection="0"/>
  </cellStyleXfs>
  <cellXfs count="31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right" vertical="top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right" vertical="top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6" fillId="0" borderId="17" xfId="0" applyFont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0" fontId="33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Border="1" applyAlignment="1">
      <alignment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9525</xdr:colOff>
      <xdr:row>4</xdr:row>
      <xdr:rowOff>38100</xdr:rowOff>
    </xdr:to>
    <xdr:sp>
      <xdr:nvSpPr>
        <xdr:cNvPr id="1" name="Line 89"/>
        <xdr:cNvSpPr>
          <a:spLocks/>
        </xdr:cNvSpPr>
      </xdr:nvSpPr>
      <xdr:spPr>
        <a:xfrm>
          <a:off x="0" y="9525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2</xdr:col>
      <xdr:colOff>9525</xdr:colOff>
      <xdr:row>6</xdr:row>
      <xdr:rowOff>28575</xdr:rowOff>
    </xdr:to>
    <xdr:sp>
      <xdr:nvSpPr>
        <xdr:cNvPr id="2" name="Line 90"/>
        <xdr:cNvSpPr>
          <a:spLocks/>
        </xdr:cNvSpPr>
      </xdr:nvSpPr>
      <xdr:spPr>
        <a:xfrm>
          <a:off x="9525" y="981075"/>
          <a:ext cx="5810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sp>
      <xdr:nvSpPr>
        <xdr:cNvPr id="3" name="Line 91"/>
        <xdr:cNvSpPr>
          <a:spLocks/>
        </xdr:cNvSpPr>
      </xdr:nvSpPr>
      <xdr:spPr>
        <a:xfrm>
          <a:off x="0" y="4743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" name="Line 92"/>
        <xdr:cNvSpPr>
          <a:spLocks/>
        </xdr:cNvSpPr>
      </xdr:nvSpPr>
      <xdr:spPr>
        <a:xfrm>
          <a:off x="0" y="4743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2</xdr:col>
      <xdr:colOff>9525</xdr:colOff>
      <xdr:row>19</xdr:row>
      <xdr:rowOff>38100</xdr:rowOff>
    </xdr:to>
    <xdr:sp>
      <xdr:nvSpPr>
        <xdr:cNvPr id="5" name="Line 93"/>
        <xdr:cNvSpPr>
          <a:spLocks/>
        </xdr:cNvSpPr>
      </xdr:nvSpPr>
      <xdr:spPr>
        <a:xfrm>
          <a:off x="0" y="4752975"/>
          <a:ext cx="590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38100</xdr:rowOff>
    </xdr:from>
    <xdr:to>
      <xdr:col>2</xdr:col>
      <xdr:colOff>9525</xdr:colOff>
      <xdr:row>21</xdr:row>
      <xdr:rowOff>28575</xdr:rowOff>
    </xdr:to>
    <xdr:sp>
      <xdr:nvSpPr>
        <xdr:cNvPr id="6" name="Line 94"/>
        <xdr:cNvSpPr>
          <a:spLocks/>
        </xdr:cNvSpPr>
      </xdr:nvSpPr>
      <xdr:spPr>
        <a:xfrm>
          <a:off x="9525" y="4781550"/>
          <a:ext cx="5810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1">
      <selection activeCell="A2" sqref="A2:Y2"/>
    </sheetView>
  </sheetViews>
  <sheetFormatPr defaultColWidth="9.00390625" defaultRowHeight="14.25"/>
  <cols>
    <col min="1" max="1" width="3.25390625" style="1" customWidth="1"/>
    <col min="2" max="2" width="4.375" style="1" customWidth="1"/>
    <col min="3" max="4" width="5.625" style="1" customWidth="1"/>
    <col min="5" max="6" width="7.125" style="1" customWidth="1"/>
    <col min="7" max="10" width="5.625" style="1" customWidth="1"/>
    <col min="11" max="16" width="6.125" style="1" customWidth="1"/>
    <col min="17" max="17" width="5.875" style="1" customWidth="1"/>
    <col min="18" max="18" width="6.00390625" style="1" customWidth="1"/>
    <col min="19" max="24" width="6.25390625" style="1" customWidth="1"/>
    <col min="25" max="25" width="6.00390625" style="1" customWidth="1"/>
    <col min="26" max="16384" width="9.00390625" style="1" customWidth="1"/>
  </cols>
  <sheetData>
    <row r="1" spans="1:25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9"/>
    </row>
    <row r="4" spans="1:25" ht="33.75" customHeight="1">
      <c r="A4" s="6" t="s">
        <v>3</v>
      </c>
      <c r="B4" s="6"/>
      <c r="C4" s="7" t="s">
        <v>4</v>
      </c>
      <c r="D4" s="7"/>
      <c r="E4" s="11" t="s">
        <v>5</v>
      </c>
      <c r="F4" s="11"/>
      <c r="G4" s="11" t="s">
        <v>6</v>
      </c>
      <c r="H4" s="11"/>
      <c r="I4" s="25" t="s">
        <v>7</v>
      </c>
      <c r="J4" s="26"/>
      <c r="K4" s="26"/>
      <c r="L4" s="26"/>
      <c r="M4" s="26"/>
      <c r="N4" s="26"/>
      <c r="O4" s="26"/>
      <c r="P4" s="10"/>
      <c r="Q4" s="25" t="s">
        <v>8</v>
      </c>
      <c r="R4" s="26"/>
      <c r="S4" s="26"/>
      <c r="T4" s="26"/>
      <c r="U4" s="26"/>
      <c r="V4" s="26"/>
      <c r="W4" s="26"/>
      <c r="X4" s="10"/>
      <c r="Y4" s="11" t="s">
        <v>9</v>
      </c>
    </row>
    <row r="5" spans="1:25" ht="26.25" customHeight="1">
      <c r="A5" s="8" t="s">
        <v>10</v>
      </c>
      <c r="B5" s="9" t="s">
        <v>11</v>
      </c>
      <c r="C5" s="10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25" t="s">
        <v>18</v>
      </c>
      <c r="J5" s="26"/>
      <c r="K5" s="26"/>
      <c r="L5" s="26"/>
      <c r="M5" s="26"/>
      <c r="N5" s="26"/>
      <c r="O5" s="26"/>
      <c r="P5" s="10"/>
      <c r="Q5" s="11" t="s">
        <v>19</v>
      </c>
      <c r="R5" s="11" t="s">
        <v>20</v>
      </c>
      <c r="S5" s="11" t="s">
        <v>21</v>
      </c>
      <c r="T5" s="11" t="s">
        <v>22</v>
      </c>
      <c r="U5" s="11" t="s">
        <v>23</v>
      </c>
      <c r="V5" s="11" t="s">
        <v>24</v>
      </c>
      <c r="W5" s="11" t="s">
        <v>25</v>
      </c>
      <c r="X5" s="11" t="s">
        <v>26</v>
      </c>
      <c r="Y5" s="11"/>
    </row>
    <row r="6" spans="1:25" ht="35.25" customHeight="1">
      <c r="A6" s="8"/>
      <c r="B6" s="12"/>
      <c r="C6" s="10"/>
      <c r="D6" s="11"/>
      <c r="E6" s="11"/>
      <c r="F6" s="11"/>
      <c r="G6" s="11"/>
      <c r="H6" s="11"/>
      <c r="I6" s="27">
        <v>0.0011</v>
      </c>
      <c r="J6" s="27">
        <v>0.0019</v>
      </c>
      <c r="K6" s="27">
        <v>0.0026</v>
      </c>
      <c r="L6" s="27">
        <v>0.0038</v>
      </c>
      <c r="M6" s="27">
        <v>0.004699999999999999</v>
      </c>
      <c r="N6" s="27">
        <v>0.005699999999999999</v>
      </c>
      <c r="O6" s="27">
        <v>0.0064</v>
      </c>
      <c r="P6" s="27">
        <v>0.0072</v>
      </c>
      <c r="Q6" s="11"/>
      <c r="R6" s="11"/>
      <c r="S6" s="11"/>
      <c r="T6" s="11"/>
      <c r="U6" s="11"/>
      <c r="V6" s="11"/>
      <c r="W6" s="11"/>
      <c r="X6" s="11"/>
      <c r="Y6" s="11"/>
    </row>
    <row r="7" spans="1:25" ht="15.75">
      <c r="A7" s="13">
        <v>1900</v>
      </c>
      <c r="B7" s="13"/>
      <c r="C7" s="14">
        <v>554.12</v>
      </c>
      <c r="D7" s="14">
        <v>316.64</v>
      </c>
      <c r="E7" s="14">
        <v>237.48</v>
      </c>
      <c r="F7" s="14">
        <v>59.37</v>
      </c>
      <c r="G7" s="15">
        <f>ROUND(PRODUCT(A7,0.008),2)</f>
        <v>15.2</v>
      </c>
      <c r="H7" s="15">
        <f>ROUND(PRODUCT(A7,0.002),2)</f>
        <v>3.8</v>
      </c>
      <c r="I7" s="28">
        <f>ROUND(PRODUCT(A7,0.0011),2)</f>
        <v>2.09</v>
      </c>
      <c r="J7" s="28">
        <f>ROUND(PRODUCT(A7,0.0019),2)</f>
        <v>3.61</v>
      </c>
      <c r="K7" s="28">
        <f>ROUND(PRODUCT(A7,0.0026),2)</f>
        <v>4.94</v>
      </c>
      <c r="L7" s="28">
        <f>ROUND(PRODUCT(A7,0.0038),2)</f>
        <v>7.22</v>
      </c>
      <c r="M7" s="28">
        <f>ROUND(PRODUCT(A7,0.0047),2)</f>
        <v>8.93</v>
      </c>
      <c r="N7" s="28">
        <f>ROUND(PRODUCT(A7,0.0057),2)</f>
        <v>10.83</v>
      </c>
      <c r="O7" s="28">
        <f>ROUND(PRODUCT(A7,0.0064),2)</f>
        <v>12.16</v>
      </c>
      <c r="P7" s="28">
        <f>ROUND(PRODUCT(A7,0.0072),2)</f>
        <v>13.68</v>
      </c>
      <c r="Q7" s="15">
        <f>SUM(C7,E7,G7,I7,)</f>
        <v>808.8900000000001</v>
      </c>
      <c r="R7" s="15">
        <f>SUM(C7,E7,G7,J7)</f>
        <v>810.4100000000001</v>
      </c>
      <c r="S7" s="15">
        <f>SUM(C7,E7,G7,K7)</f>
        <v>811.7400000000001</v>
      </c>
      <c r="T7" s="15">
        <f>SUM(C7,E7,G7,L7)</f>
        <v>814.0200000000001</v>
      </c>
      <c r="U7" s="15">
        <f>SUM(C7,E7,G7,M7,)</f>
        <v>815.73</v>
      </c>
      <c r="V7" s="15">
        <f>SUM(C7,E7,G7,N7)</f>
        <v>817.6300000000001</v>
      </c>
      <c r="W7" s="15">
        <f>SUM(C7,E7,G7,O7)</f>
        <v>818.96</v>
      </c>
      <c r="X7" s="15">
        <f>SUM(C7,E7,G7,P7)</f>
        <v>820.48</v>
      </c>
      <c r="Y7" s="15">
        <f>SUM(D7,F7,H7)</f>
        <v>379.81</v>
      </c>
    </row>
    <row r="8" spans="1:25" ht="15.75">
      <c r="A8" s="13">
        <v>3958</v>
      </c>
      <c r="B8" s="13"/>
      <c r="C8" s="15">
        <f>ROUND(PRODUCT(A8,0.14),2)</f>
        <v>554.12</v>
      </c>
      <c r="D8" s="15">
        <f aca="true" t="shared" si="0" ref="D8:D18">ROUND(PRODUCT(A8,0.08),2)</f>
        <v>316.64</v>
      </c>
      <c r="E8" s="15">
        <f aca="true" t="shared" si="1" ref="E8:E16">ROUND(PRODUCT(A8,0.06),2)</f>
        <v>237.48</v>
      </c>
      <c r="F8" s="15">
        <f>ROUND(PRODUCT(A8,0.015),2)</f>
        <v>59.37</v>
      </c>
      <c r="G8" s="15">
        <f aca="true" t="shared" si="2" ref="G8:G18">ROUND(PRODUCT(A8,0.008),2)</f>
        <v>31.66</v>
      </c>
      <c r="H8" s="15">
        <f aca="true" t="shared" si="3" ref="H8:H18">ROUND(PRODUCT(A8,0.002),2)</f>
        <v>7.92</v>
      </c>
      <c r="I8" s="28">
        <f aca="true" t="shared" si="4" ref="I8:I17">ROUND(PRODUCT(A8,0.0011),2)</f>
        <v>4.35</v>
      </c>
      <c r="J8" s="28">
        <f aca="true" t="shared" si="5" ref="J8:J17">ROUND(PRODUCT(A8,0.0019),2)</f>
        <v>7.52</v>
      </c>
      <c r="K8" s="28">
        <f aca="true" t="shared" si="6" ref="K8:K17">ROUND(PRODUCT(A8,0.0026),2)</f>
        <v>10.29</v>
      </c>
      <c r="L8" s="28">
        <f aca="true" t="shared" si="7" ref="L8:L17">ROUND(PRODUCT(A8,0.0038),2)</f>
        <v>15.04</v>
      </c>
      <c r="M8" s="28">
        <f aca="true" t="shared" si="8" ref="M8:M17">ROUND(PRODUCT(A8,0.0047),2)</f>
        <v>18.6</v>
      </c>
      <c r="N8" s="28">
        <f aca="true" t="shared" si="9" ref="N8:N17">ROUND(PRODUCT(A8,0.0057),2)</f>
        <v>22.56</v>
      </c>
      <c r="O8" s="28">
        <f aca="true" t="shared" si="10" ref="O8:O17">ROUND(PRODUCT(A8,0.0064),2)</f>
        <v>25.33</v>
      </c>
      <c r="P8" s="28">
        <f aca="true" t="shared" si="11" ref="P8:P17">ROUND(PRODUCT(A8,0.0072),2)</f>
        <v>28.5</v>
      </c>
      <c r="Q8" s="15">
        <f aca="true" t="shared" si="12" ref="Q8:Q18">SUM(C8,E8,G8,I8,)</f>
        <v>827.61</v>
      </c>
      <c r="R8" s="15">
        <f aca="true" t="shared" si="13" ref="R8:R18">SUM(C8,E8,G8,J8)</f>
        <v>830.78</v>
      </c>
      <c r="S8" s="15">
        <f aca="true" t="shared" si="14" ref="S8:S18">SUM(C8,E8,G8,K8)</f>
        <v>833.55</v>
      </c>
      <c r="T8" s="15">
        <f aca="true" t="shared" si="15" ref="T8:T18">SUM(C8,E8,G8,L8)</f>
        <v>838.3</v>
      </c>
      <c r="U8" s="15">
        <f>SUM(C8,E8,G8,M8,)</f>
        <v>841.86</v>
      </c>
      <c r="V8" s="15">
        <f>SUM(C8,E8,G8,N8)</f>
        <v>845.8199999999999</v>
      </c>
      <c r="W8" s="15">
        <f>SUM(C8,E8,G8,O8)</f>
        <v>848.59</v>
      </c>
      <c r="X8" s="15">
        <f>SUM(C8,E8,G8,P8)</f>
        <v>851.76</v>
      </c>
      <c r="Y8" s="15">
        <f>SUM(D8,F8,H8)</f>
        <v>383.93</v>
      </c>
    </row>
    <row r="9" spans="1:25" ht="15.75">
      <c r="A9" s="13">
        <v>5000</v>
      </c>
      <c r="B9" s="13"/>
      <c r="C9" s="15">
        <f aca="true" t="shared" si="16" ref="C9:C17">ROUND(PRODUCT(A9,0.14),2)</f>
        <v>700</v>
      </c>
      <c r="D9" s="15">
        <f t="shared" si="0"/>
        <v>400</v>
      </c>
      <c r="E9" s="15">
        <f t="shared" si="1"/>
        <v>300</v>
      </c>
      <c r="F9" s="15">
        <f aca="true" t="shared" si="17" ref="F9:F17">ROUND(PRODUCT(A9,0.015),2)</f>
        <v>75</v>
      </c>
      <c r="G9" s="15">
        <f t="shared" si="2"/>
        <v>40</v>
      </c>
      <c r="H9" s="15">
        <f t="shared" si="3"/>
        <v>10</v>
      </c>
      <c r="I9" s="28">
        <f t="shared" si="4"/>
        <v>5.5</v>
      </c>
      <c r="J9" s="28">
        <f t="shared" si="5"/>
        <v>9.5</v>
      </c>
      <c r="K9" s="28">
        <f t="shared" si="6"/>
        <v>13</v>
      </c>
      <c r="L9" s="28">
        <f t="shared" si="7"/>
        <v>19</v>
      </c>
      <c r="M9" s="28">
        <f t="shared" si="8"/>
        <v>23.5</v>
      </c>
      <c r="N9" s="28">
        <f t="shared" si="9"/>
        <v>28.5</v>
      </c>
      <c r="O9" s="28">
        <f t="shared" si="10"/>
        <v>32</v>
      </c>
      <c r="P9" s="28">
        <f t="shared" si="11"/>
        <v>36</v>
      </c>
      <c r="Q9" s="15">
        <f t="shared" si="12"/>
        <v>1045.5</v>
      </c>
      <c r="R9" s="15">
        <f t="shared" si="13"/>
        <v>1049.5</v>
      </c>
      <c r="S9" s="15">
        <f t="shared" si="14"/>
        <v>1053</v>
      </c>
      <c r="T9" s="15">
        <f t="shared" si="15"/>
        <v>1059</v>
      </c>
      <c r="U9" s="15">
        <f aca="true" t="shared" si="18" ref="U9:U18">SUM(C9,E9,G9,M9,)</f>
        <v>1063.5</v>
      </c>
      <c r="V9" s="15">
        <f aca="true" t="shared" si="19" ref="V9:V18">SUM(C9,E9,G9,N9)</f>
        <v>1068.5</v>
      </c>
      <c r="W9" s="15">
        <f aca="true" t="shared" si="20" ref="W9:W18">SUM(C9,E9,G9,O9)</f>
        <v>1072</v>
      </c>
      <c r="X9" s="15">
        <f aca="true" t="shared" si="21" ref="X9:X18">SUM(C9,E9,G9,P9)</f>
        <v>1076</v>
      </c>
      <c r="Y9" s="15">
        <f aca="true" t="shared" si="22" ref="Y8:Y18">SUM(D9,F9,H9)</f>
        <v>485</v>
      </c>
    </row>
    <row r="10" spans="1:25" ht="15.75">
      <c r="A10" s="13">
        <v>6000</v>
      </c>
      <c r="B10" s="13"/>
      <c r="C10" s="15">
        <f t="shared" si="16"/>
        <v>840</v>
      </c>
      <c r="D10" s="15">
        <f t="shared" si="0"/>
        <v>480</v>
      </c>
      <c r="E10" s="15">
        <f t="shared" si="1"/>
        <v>360</v>
      </c>
      <c r="F10" s="15">
        <f t="shared" si="17"/>
        <v>90</v>
      </c>
      <c r="G10" s="15">
        <f t="shared" si="2"/>
        <v>48</v>
      </c>
      <c r="H10" s="15">
        <f t="shared" si="3"/>
        <v>12</v>
      </c>
      <c r="I10" s="28">
        <f t="shared" si="4"/>
        <v>6.6</v>
      </c>
      <c r="J10" s="28">
        <f t="shared" si="5"/>
        <v>11.4</v>
      </c>
      <c r="K10" s="28">
        <f t="shared" si="6"/>
        <v>15.6</v>
      </c>
      <c r="L10" s="28">
        <f t="shared" si="7"/>
        <v>22.8</v>
      </c>
      <c r="M10" s="28">
        <f t="shared" si="8"/>
        <v>28.2</v>
      </c>
      <c r="N10" s="28">
        <f t="shared" si="9"/>
        <v>34.2</v>
      </c>
      <c r="O10" s="28">
        <f t="shared" si="10"/>
        <v>38.4</v>
      </c>
      <c r="P10" s="28">
        <f t="shared" si="11"/>
        <v>43.2</v>
      </c>
      <c r="Q10" s="15">
        <f t="shared" si="12"/>
        <v>1254.6</v>
      </c>
      <c r="R10" s="15">
        <f t="shared" si="13"/>
        <v>1259.4</v>
      </c>
      <c r="S10" s="15">
        <f t="shared" si="14"/>
        <v>1263.6</v>
      </c>
      <c r="T10" s="15">
        <f t="shared" si="15"/>
        <v>1270.8</v>
      </c>
      <c r="U10" s="15">
        <f t="shared" si="18"/>
        <v>1276.2</v>
      </c>
      <c r="V10" s="15">
        <f t="shared" si="19"/>
        <v>1282.2</v>
      </c>
      <c r="W10" s="15">
        <f t="shared" si="20"/>
        <v>1286.4</v>
      </c>
      <c r="X10" s="15">
        <f t="shared" si="21"/>
        <v>1291.2</v>
      </c>
      <c r="Y10" s="15">
        <f t="shared" si="22"/>
        <v>582</v>
      </c>
    </row>
    <row r="11" spans="1:25" ht="15.75">
      <c r="A11" s="13">
        <v>7000</v>
      </c>
      <c r="B11" s="13"/>
      <c r="C11" s="15">
        <f t="shared" si="16"/>
        <v>980</v>
      </c>
      <c r="D11" s="15">
        <f t="shared" si="0"/>
        <v>560</v>
      </c>
      <c r="E11" s="15">
        <f t="shared" si="1"/>
        <v>420</v>
      </c>
      <c r="F11" s="15">
        <f t="shared" si="17"/>
        <v>105</v>
      </c>
      <c r="G11" s="15">
        <f t="shared" si="2"/>
        <v>56</v>
      </c>
      <c r="H11" s="15">
        <f t="shared" si="3"/>
        <v>14</v>
      </c>
      <c r="I11" s="28">
        <f t="shared" si="4"/>
        <v>7.7</v>
      </c>
      <c r="J11" s="28">
        <f t="shared" si="5"/>
        <v>13.3</v>
      </c>
      <c r="K11" s="28">
        <f t="shared" si="6"/>
        <v>18.2</v>
      </c>
      <c r="L11" s="28">
        <f t="shared" si="7"/>
        <v>26.6</v>
      </c>
      <c r="M11" s="28">
        <f t="shared" si="8"/>
        <v>32.9</v>
      </c>
      <c r="N11" s="28">
        <f t="shared" si="9"/>
        <v>39.9</v>
      </c>
      <c r="O11" s="28">
        <f t="shared" si="10"/>
        <v>44.8</v>
      </c>
      <c r="P11" s="28">
        <f t="shared" si="11"/>
        <v>50.4</v>
      </c>
      <c r="Q11" s="15">
        <f t="shared" si="12"/>
        <v>1463.7</v>
      </c>
      <c r="R11" s="15">
        <f t="shared" si="13"/>
        <v>1469.3</v>
      </c>
      <c r="S11" s="15">
        <f t="shared" si="14"/>
        <v>1474.2</v>
      </c>
      <c r="T11" s="15">
        <f t="shared" si="15"/>
        <v>1482.6</v>
      </c>
      <c r="U11" s="15">
        <f t="shared" si="18"/>
        <v>1488.9</v>
      </c>
      <c r="V11" s="15">
        <f t="shared" si="19"/>
        <v>1495.9</v>
      </c>
      <c r="W11" s="15">
        <f t="shared" si="20"/>
        <v>1500.8</v>
      </c>
      <c r="X11" s="15">
        <f t="shared" si="21"/>
        <v>1506.4</v>
      </c>
      <c r="Y11" s="15">
        <f t="shared" si="22"/>
        <v>679</v>
      </c>
    </row>
    <row r="12" spans="1:25" ht="15.75">
      <c r="A12" s="13">
        <v>8000</v>
      </c>
      <c r="B12" s="13"/>
      <c r="C12" s="15">
        <f t="shared" si="16"/>
        <v>1120</v>
      </c>
      <c r="D12" s="15">
        <f t="shared" si="0"/>
        <v>640</v>
      </c>
      <c r="E12" s="15">
        <f t="shared" si="1"/>
        <v>480</v>
      </c>
      <c r="F12" s="15">
        <f t="shared" si="17"/>
        <v>120</v>
      </c>
      <c r="G12" s="15">
        <f t="shared" si="2"/>
        <v>64</v>
      </c>
      <c r="H12" s="15">
        <f t="shared" si="3"/>
        <v>16</v>
      </c>
      <c r="I12" s="28">
        <f t="shared" si="4"/>
        <v>8.8</v>
      </c>
      <c r="J12" s="28">
        <f t="shared" si="5"/>
        <v>15.2</v>
      </c>
      <c r="K12" s="28">
        <f t="shared" si="6"/>
        <v>20.8</v>
      </c>
      <c r="L12" s="28">
        <f t="shared" si="7"/>
        <v>30.4</v>
      </c>
      <c r="M12" s="28">
        <f t="shared" si="8"/>
        <v>37.6</v>
      </c>
      <c r="N12" s="28">
        <f t="shared" si="9"/>
        <v>45.6</v>
      </c>
      <c r="O12" s="28">
        <f t="shared" si="10"/>
        <v>51.2</v>
      </c>
      <c r="P12" s="28">
        <f t="shared" si="11"/>
        <v>57.6</v>
      </c>
      <c r="Q12" s="15">
        <f t="shared" si="12"/>
        <v>1672.8</v>
      </c>
      <c r="R12" s="15">
        <f t="shared" si="13"/>
        <v>1679.2</v>
      </c>
      <c r="S12" s="15">
        <f t="shared" si="14"/>
        <v>1684.8</v>
      </c>
      <c r="T12" s="15">
        <f t="shared" si="15"/>
        <v>1694.4</v>
      </c>
      <c r="U12" s="15">
        <f t="shared" si="18"/>
        <v>1701.6</v>
      </c>
      <c r="V12" s="15">
        <f t="shared" si="19"/>
        <v>1709.6</v>
      </c>
      <c r="W12" s="15">
        <f t="shared" si="20"/>
        <v>1715.2</v>
      </c>
      <c r="X12" s="15">
        <f t="shared" si="21"/>
        <v>1721.6</v>
      </c>
      <c r="Y12" s="15">
        <f t="shared" si="22"/>
        <v>776</v>
      </c>
    </row>
    <row r="13" spans="1:25" ht="15.75">
      <c r="A13" s="13">
        <v>9000</v>
      </c>
      <c r="B13" s="13"/>
      <c r="C13" s="15">
        <f t="shared" si="16"/>
        <v>1260</v>
      </c>
      <c r="D13" s="15">
        <f t="shared" si="0"/>
        <v>720</v>
      </c>
      <c r="E13" s="15">
        <f t="shared" si="1"/>
        <v>540</v>
      </c>
      <c r="F13" s="15">
        <f t="shared" si="17"/>
        <v>135</v>
      </c>
      <c r="G13" s="15">
        <f t="shared" si="2"/>
        <v>72</v>
      </c>
      <c r="H13" s="15">
        <f t="shared" si="3"/>
        <v>18</v>
      </c>
      <c r="I13" s="28">
        <f t="shared" si="4"/>
        <v>9.9</v>
      </c>
      <c r="J13" s="28">
        <f t="shared" si="5"/>
        <v>17.1</v>
      </c>
      <c r="K13" s="28">
        <f t="shared" si="6"/>
        <v>23.4</v>
      </c>
      <c r="L13" s="28">
        <f t="shared" si="7"/>
        <v>34.2</v>
      </c>
      <c r="M13" s="28">
        <f t="shared" si="8"/>
        <v>42.3</v>
      </c>
      <c r="N13" s="28">
        <f t="shared" si="9"/>
        <v>51.3</v>
      </c>
      <c r="O13" s="28">
        <f t="shared" si="10"/>
        <v>57.6</v>
      </c>
      <c r="P13" s="28">
        <f t="shared" si="11"/>
        <v>64.8</v>
      </c>
      <c r="Q13" s="15">
        <f t="shared" si="12"/>
        <v>1881.9</v>
      </c>
      <c r="R13" s="15">
        <f t="shared" si="13"/>
        <v>1889.1</v>
      </c>
      <c r="S13" s="15">
        <f t="shared" si="14"/>
        <v>1895.4</v>
      </c>
      <c r="T13" s="15">
        <f t="shared" si="15"/>
        <v>1906.2</v>
      </c>
      <c r="U13" s="15">
        <f t="shared" si="18"/>
        <v>1914.3</v>
      </c>
      <c r="V13" s="15">
        <f t="shared" si="19"/>
        <v>1923.3</v>
      </c>
      <c r="W13" s="15">
        <f t="shared" si="20"/>
        <v>1929.6</v>
      </c>
      <c r="X13" s="15">
        <f t="shared" si="21"/>
        <v>1936.8</v>
      </c>
      <c r="Y13" s="15">
        <f t="shared" si="22"/>
        <v>873</v>
      </c>
    </row>
    <row r="14" spans="1:25" ht="15.75">
      <c r="A14" s="13">
        <v>10000</v>
      </c>
      <c r="B14" s="13"/>
      <c r="C14" s="15">
        <f t="shared" si="16"/>
        <v>1400</v>
      </c>
      <c r="D14" s="15">
        <f t="shared" si="0"/>
        <v>800</v>
      </c>
      <c r="E14" s="15">
        <f t="shared" si="1"/>
        <v>600</v>
      </c>
      <c r="F14" s="15">
        <f t="shared" si="17"/>
        <v>150</v>
      </c>
      <c r="G14" s="15">
        <f t="shared" si="2"/>
        <v>80</v>
      </c>
      <c r="H14" s="15">
        <f t="shared" si="3"/>
        <v>20</v>
      </c>
      <c r="I14" s="28">
        <f t="shared" si="4"/>
        <v>11</v>
      </c>
      <c r="J14" s="28">
        <f t="shared" si="5"/>
        <v>19</v>
      </c>
      <c r="K14" s="28">
        <f t="shared" si="6"/>
        <v>26</v>
      </c>
      <c r="L14" s="28">
        <f t="shared" si="7"/>
        <v>38</v>
      </c>
      <c r="M14" s="28">
        <f t="shared" si="8"/>
        <v>47</v>
      </c>
      <c r="N14" s="28">
        <f t="shared" si="9"/>
        <v>57</v>
      </c>
      <c r="O14" s="28">
        <f t="shared" si="10"/>
        <v>64</v>
      </c>
      <c r="P14" s="28">
        <f t="shared" si="11"/>
        <v>72</v>
      </c>
      <c r="Q14" s="15">
        <f t="shared" si="12"/>
        <v>2091</v>
      </c>
      <c r="R14" s="15">
        <f t="shared" si="13"/>
        <v>2099</v>
      </c>
      <c r="S14" s="15">
        <f t="shared" si="14"/>
        <v>2106</v>
      </c>
      <c r="T14" s="15">
        <f t="shared" si="15"/>
        <v>2118</v>
      </c>
      <c r="U14" s="15">
        <f t="shared" si="18"/>
        <v>2127</v>
      </c>
      <c r="V14" s="15">
        <f t="shared" si="19"/>
        <v>2137</v>
      </c>
      <c r="W14" s="15">
        <f t="shared" si="20"/>
        <v>2144</v>
      </c>
      <c r="X14" s="15">
        <f t="shared" si="21"/>
        <v>2152</v>
      </c>
      <c r="Y14" s="15">
        <f t="shared" si="22"/>
        <v>970</v>
      </c>
    </row>
    <row r="15" spans="1:25" ht="15.75">
      <c r="A15" s="13">
        <v>15000</v>
      </c>
      <c r="B15" s="13"/>
      <c r="C15" s="15">
        <f t="shared" si="16"/>
        <v>2100</v>
      </c>
      <c r="D15" s="15">
        <f t="shared" si="0"/>
        <v>1200</v>
      </c>
      <c r="E15" s="15">
        <f t="shared" si="1"/>
        <v>900</v>
      </c>
      <c r="F15" s="15">
        <f t="shared" si="17"/>
        <v>225</v>
      </c>
      <c r="G15" s="15">
        <f t="shared" si="2"/>
        <v>120</v>
      </c>
      <c r="H15" s="15">
        <f t="shared" si="3"/>
        <v>30</v>
      </c>
      <c r="I15" s="28">
        <f t="shared" si="4"/>
        <v>16.5</v>
      </c>
      <c r="J15" s="28">
        <f t="shared" si="5"/>
        <v>28.5</v>
      </c>
      <c r="K15" s="28">
        <f t="shared" si="6"/>
        <v>39</v>
      </c>
      <c r="L15" s="28">
        <f t="shared" si="7"/>
        <v>57</v>
      </c>
      <c r="M15" s="28">
        <f t="shared" si="8"/>
        <v>70.5</v>
      </c>
      <c r="N15" s="28">
        <f t="shared" si="9"/>
        <v>85.5</v>
      </c>
      <c r="O15" s="28">
        <f t="shared" si="10"/>
        <v>96</v>
      </c>
      <c r="P15" s="28">
        <f t="shared" si="11"/>
        <v>108</v>
      </c>
      <c r="Q15" s="15">
        <f t="shared" si="12"/>
        <v>3136.5</v>
      </c>
      <c r="R15" s="15">
        <f t="shared" si="13"/>
        <v>3148.5</v>
      </c>
      <c r="S15" s="15">
        <f t="shared" si="14"/>
        <v>3159</v>
      </c>
      <c r="T15" s="15">
        <f t="shared" si="15"/>
        <v>3177</v>
      </c>
      <c r="U15" s="15">
        <f t="shared" si="18"/>
        <v>3190.5</v>
      </c>
      <c r="V15" s="15">
        <f t="shared" si="19"/>
        <v>3205.5</v>
      </c>
      <c r="W15" s="15">
        <f t="shared" si="20"/>
        <v>3216</v>
      </c>
      <c r="X15" s="15">
        <f t="shared" si="21"/>
        <v>3228</v>
      </c>
      <c r="Y15" s="15">
        <f t="shared" si="22"/>
        <v>1455</v>
      </c>
    </row>
    <row r="16" spans="1:25" ht="15.75">
      <c r="A16" s="16">
        <v>19791</v>
      </c>
      <c r="B16" s="17"/>
      <c r="C16" s="15">
        <f t="shared" si="16"/>
        <v>2770.74</v>
      </c>
      <c r="D16" s="15">
        <f t="shared" si="0"/>
        <v>1583.28</v>
      </c>
      <c r="E16" s="15">
        <f t="shared" si="1"/>
        <v>1187.46</v>
      </c>
      <c r="F16" s="15">
        <f t="shared" si="17"/>
        <v>296.87</v>
      </c>
      <c r="G16" s="15">
        <f t="shared" si="2"/>
        <v>158.33</v>
      </c>
      <c r="H16" s="15">
        <f t="shared" si="3"/>
        <v>39.58</v>
      </c>
      <c r="I16" s="28">
        <f t="shared" si="4"/>
        <v>21.77</v>
      </c>
      <c r="J16" s="28">
        <f t="shared" si="5"/>
        <v>37.6</v>
      </c>
      <c r="K16" s="28">
        <f t="shared" si="6"/>
        <v>51.46</v>
      </c>
      <c r="L16" s="28">
        <f t="shared" si="7"/>
        <v>75.21</v>
      </c>
      <c r="M16" s="28">
        <f t="shared" si="8"/>
        <v>93.02</v>
      </c>
      <c r="N16" s="28">
        <f t="shared" si="9"/>
        <v>112.81</v>
      </c>
      <c r="O16" s="28">
        <f t="shared" si="10"/>
        <v>126.66</v>
      </c>
      <c r="P16" s="28">
        <f t="shared" si="11"/>
        <v>142.5</v>
      </c>
      <c r="Q16" s="15">
        <f t="shared" si="12"/>
        <v>4138.3</v>
      </c>
      <c r="R16" s="15">
        <f t="shared" si="13"/>
        <v>4154.13</v>
      </c>
      <c r="S16" s="15">
        <f t="shared" si="14"/>
        <v>4167.99</v>
      </c>
      <c r="T16" s="15">
        <f t="shared" si="15"/>
        <v>4191.74</v>
      </c>
      <c r="U16" s="15">
        <f t="shared" si="18"/>
        <v>4209.55</v>
      </c>
      <c r="V16" s="15">
        <f t="shared" si="19"/>
        <v>4229.34</v>
      </c>
      <c r="W16" s="15">
        <f t="shared" si="20"/>
        <v>4243.19</v>
      </c>
      <c r="X16" s="15">
        <f t="shared" si="21"/>
        <v>4259.03</v>
      </c>
      <c r="Y16" s="15">
        <f t="shared" si="22"/>
        <v>1919.73</v>
      </c>
    </row>
    <row r="17" spans="1:25" ht="15.75">
      <c r="A17" s="13">
        <v>24930</v>
      </c>
      <c r="B17" s="13"/>
      <c r="C17" s="15">
        <f t="shared" si="16"/>
        <v>3490.2</v>
      </c>
      <c r="D17" s="15">
        <f t="shared" si="0"/>
        <v>1994.4</v>
      </c>
      <c r="E17" s="15">
        <v>1187.46</v>
      </c>
      <c r="F17" s="15">
        <v>296.87</v>
      </c>
      <c r="G17" s="15">
        <v>158.33</v>
      </c>
      <c r="H17" s="15">
        <v>39.58</v>
      </c>
      <c r="I17" s="28">
        <f t="shared" si="4"/>
        <v>27.42</v>
      </c>
      <c r="J17" s="28">
        <f t="shared" si="5"/>
        <v>47.37</v>
      </c>
      <c r="K17" s="28">
        <f t="shared" si="6"/>
        <v>64.82</v>
      </c>
      <c r="L17" s="28">
        <f t="shared" si="7"/>
        <v>94.73</v>
      </c>
      <c r="M17" s="28">
        <f t="shared" si="8"/>
        <v>117.17</v>
      </c>
      <c r="N17" s="28">
        <f t="shared" si="9"/>
        <v>142.1</v>
      </c>
      <c r="O17" s="28">
        <f t="shared" si="10"/>
        <v>159.55</v>
      </c>
      <c r="P17" s="28">
        <f t="shared" si="11"/>
        <v>179.5</v>
      </c>
      <c r="Q17" s="15">
        <f t="shared" si="12"/>
        <v>4863.41</v>
      </c>
      <c r="R17" s="15">
        <f t="shared" si="13"/>
        <v>4883.36</v>
      </c>
      <c r="S17" s="15">
        <f t="shared" si="14"/>
        <v>4900.8099999999995</v>
      </c>
      <c r="T17" s="15">
        <f t="shared" si="15"/>
        <v>4930.719999999999</v>
      </c>
      <c r="U17" s="15">
        <f t="shared" si="18"/>
        <v>4953.16</v>
      </c>
      <c r="V17" s="15">
        <f t="shared" si="19"/>
        <v>4978.09</v>
      </c>
      <c r="W17" s="15">
        <f t="shared" si="20"/>
        <v>4995.54</v>
      </c>
      <c r="X17" s="15">
        <f t="shared" si="21"/>
        <v>5015.49</v>
      </c>
      <c r="Y17" s="15">
        <f t="shared" si="22"/>
        <v>2330.85</v>
      </c>
    </row>
    <row r="18" spans="1:25" ht="30.75" customHeight="1">
      <c r="A18" s="18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0"/>
    </row>
    <row r="19" spans="1:25" ht="29.25" customHeight="1">
      <c r="A19" s="20" t="s">
        <v>3</v>
      </c>
      <c r="B19" s="21"/>
      <c r="C19" s="7" t="s">
        <v>4</v>
      </c>
      <c r="D19" s="7"/>
      <c r="E19" s="11" t="s">
        <v>28</v>
      </c>
      <c r="F19" s="11"/>
      <c r="G19" s="11" t="s">
        <v>6</v>
      </c>
      <c r="H19" s="11"/>
      <c r="I19" s="25" t="s">
        <v>7</v>
      </c>
      <c r="J19" s="26"/>
      <c r="K19" s="26"/>
      <c r="L19" s="26"/>
      <c r="M19" s="26"/>
      <c r="N19" s="26"/>
      <c r="O19" s="26"/>
      <c r="P19" s="10"/>
      <c r="Q19" s="25" t="s">
        <v>8</v>
      </c>
      <c r="R19" s="26"/>
      <c r="S19" s="26"/>
      <c r="T19" s="26"/>
      <c r="U19" s="26"/>
      <c r="V19" s="26"/>
      <c r="W19" s="26"/>
      <c r="X19" s="10"/>
      <c r="Y19" s="11" t="s">
        <v>9</v>
      </c>
    </row>
    <row r="20" spans="1:25" ht="36.75" customHeight="1">
      <c r="A20" s="8" t="s">
        <v>10</v>
      </c>
      <c r="B20" s="9" t="s">
        <v>11</v>
      </c>
      <c r="C20" s="10" t="s">
        <v>12</v>
      </c>
      <c r="D20" s="11" t="s">
        <v>13</v>
      </c>
      <c r="E20" s="11" t="s">
        <v>29</v>
      </c>
      <c r="F20" s="11" t="s">
        <v>30</v>
      </c>
      <c r="G20" s="11" t="s">
        <v>16</v>
      </c>
      <c r="H20" s="11" t="s">
        <v>17</v>
      </c>
      <c r="I20" s="25" t="s">
        <v>18</v>
      </c>
      <c r="J20" s="26"/>
      <c r="K20" s="26"/>
      <c r="L20" s="26"/>
      <c r="M20" s="26"/>
      <c r="N20" s="26"/>
      <c r="O20" s="26"/>
      <c r="P20" s="10"/>
      <c r="Q20" s="11" t="s">
        <v>19</v>
      </c>
      <c r="R20" s="11" t="s">
        <v>20</v>
      </c>
      <c r="S20" s="11" t="s">
        <v>21</v>
      </c>
      <c r="T20" s="11" t="s">
        <v>22</v>
      </c>
      <c r="U20" s="11" t="s">
        <v>23</v>
      </c>
      <c r="V20" s="11" t="s">
        <v>24</v>
      </c>
      <c r="W20" s="11" t="s">
        <v>25</v>
      </c>
      <c r="X20" s="11" t="s">
        <v>26</v>
      </c>
      <c r="Y20" s="11"/>
    </row>
    <row r="21" spans="1:25" ht="17.25" customHeight="1">
      <c r="A21" s="8"/>
      <c r="B21" s="12"/>
      <c r="C21" s="10"/>
      <c r="D21" s="11"/>
      <c r="E21" s="11"/>
      <c r="F21" s="11"/>
      <c r="G21" s="11"/>
      <c r="H21" s="11"/>
      <c r="I21" s="27">
        <v>0.0011</v>
      </c>
      <c r="J21" s="27">
        <v>0.0019</v>
      </c>
      <c r="K21" s="27">
        <v>0.0026</v>
      </c>
      <c r="L21" s="27">
        <v>0.0038</v>
      </c>
      <c r="M21" s="27">
        <v>0.004699999999999999</v>
      </c>
      <c r="N21" s="27">
        <v>0.005699999999999999</v>
      </c>
      <c r="O21" s="27">
        <v>0.0064</v>
      </c>
      <c r="P21" s="27">
        <v>0.0072</v>
      </c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4.25" customHeight="1">
      <c r="A22" s="13">
        <v>1900</v>
      </c>
      <c r="B22" s="13"/>
      <c r="C22" s="14">
        <v>554.12</v>
      </c>
      <c r="D22" s="14">
        <v>316.64</v>
      </c>
      <c r="E22" s="14">
        <v>98.95</v>
      </c>
      <c r="F22" s="14">
        <v>0</v>
      </c>
      <c r="G22" s="15">
        <f>ROUND(PRODUCT(A22,0.008),2)</f>
        <v>15.2</v>
      </c>
      <c r="H22" s="15">
        <f>ROUND(PRODUCT(A22,0.002),2)</f>
        <v>3.8</v>
      </c>
      <c r="I22" s="28">
        <f>ROUND(PRODUCT(A22,0.0011),2)</f>
        <v>2.09</v>
      </c>
      <c r="J22" s="28">
        <f>ROUND(PRODUCT(A22,0.0019),2)</f>
        <v>3.61</v>
      </c>
      <c r="K22" s="28">
        <f>ROUND(PRODUCT(A22,0.0026),2)</f>
        <v>4.94</v>
      </c>
      <c r="L22" s="28">
        <f>ROUND(PRODUCT(A22,0.0038),2)</f>
        <v>7.22</v>
      </c>
      <c r="M22" s="28">
        <f>ROUND(PRODUCT(A22,0.0047),2)</f>
        <v>8.93</v>
      </c>
      <c r="N22" s="28">
        <f>ROUND(PRODUCT(A22,0.0057),2)</f>
        <v>10.83</v>
      </c>
      <c r="O22" s="28">
        <f>ROUND(PRODUCT(A22,0.0064),2)</f>
        <v>12.16</v>
      </c>
      <c r="P22" s="28">
        <f>ROUND(PRODUCT(A22,0.0072),2)</f>
        <v>13.68</v>
      </c>
      <c r="Q22" s="15">
        <f>SUM(C22,E22,G22,I22)</f>
        <v>670.3600000000001</v>
      </c>
      <c r="R22" s="15">
        <f>SUM(C22,E22,G22,J22)</f>
        <v>671.8800000000001</v>
      </c>
      <c r="S22" s="15">
        <f>SUM(C22,E22,G22,K22)</f>
        <v>673.2100000000002</v>
      </c>
      <c r="T22" s="15">
        <f>SUM(C22,E22,G22,L22)</f>
        <v>675.4900000000001</v>
      </c>
      <c r="U22" s="15">
        <f>SUM(C22,E22,G22,M22)</f>
        <v>677.2</v>
      </c>
      <c r="V22" s="15">
        <f>SUM(C22,E22,G22,N22)</f>
        <v>679.1000000000001</v>
      </c>
      <c r="W22" s="15">
        <f>SUM(C22,E22,G22,O22)</f>
        <v>680.4300000000001</v>
      </c>
      <c r="X22" s="15">
        <f>SUM(C22,E22,G22,P22)</f>
        <v>681.95</v>
      </c>
      <c r="Y22" s="15">
        <f>SUM(D22,F22,H22)</f>
        <v>320.44</v>
      </c>
    </row>
    <row r="23" spans="1:25" ht="14.25" customHeight="1">
      <c r="A23" s="13">
        <v>3958</v>
      </c>
      <c r="B23" s="13"/>
      <c r="C23" s="15">
        <f>ROUND(PRODUCT(A23,0.14),2)</f>
        <v>554.12</v>
      </c>
      <c r="D23" s="15">
        <f aca="true" t="shared" si="23" ref="D23:D33">ROUND(PRODUCT(A23,0.08),2)</f>
        <v>316.64</v>
      </c>
      <c r="E23" s="15">
        <f aca="true" t="shared" si="24" ref="E23:E31">ROUND(PRODUCT(A23,0.025),2)</f>
        <v>98.95</v>
      </c>
      <c r="F23" s="15">
        <v>0</v>
      </c>
      <c r="G23" s="15">
        <f aca="true" t="shared" si="25" ref="G23:G33">ROUND(PRODUCT(A23,0.008),2)</f>
        <v>31.66</v>
      </c>
      <c r="H23" s="15">
        <f aca="true" t="shared" si="26" ref="H23:H33">ROUND(PRODUCT(A23,0.002),2)</f>
        <v>7.92</v>
      </c>
      <c r="I23" s="28">
        <f aca="true" t="shared" si="27" ref="I23:I32">ROUND(PRODUCT(A23,0.0011),2)</f>
        <v>4.35</v>
      </c>
      <c r="J23" s="28">
        <f aca="true" t="shared" si="28" ref="J23:J32">ROUND(PRODUCT(A23,0.0019),2)</f>
        <v>7.52</v>
      </c>
      <c r="K23" s="28">
        <f aca="true" t="shared" si="29" ref="K23:K32">ROUND(PRODUCT(A23,0.0026),2)</f>
        <v>10.29</v>
      </c>
      <c r="L23" s="28">
        <f aca="true" t="shared" si="30" ref="L23:L32">ROUND(PRODUCT(A23,0.0038),2)</f>
        <v>15.04</v>
      </c>
      <c r="M23" s="28">
        <f aca="true" t="shared" si="31" ref="M23:M32">ROUND(PRODUCT(A23,0.0047),2)</f>
        <v>18.6</v>
      </c>
      <c r="N23" s="28">
        <f aca="true" t="shared" si="32" ref="N23:N32">ROUND(PRODUCT(A23,0.0057),2)</f>
        <v>22.56</v>
      </c>
      <c r="O23" s="28">
        <f aca="true" t="shared" si="33" ref="O23:O32">ROUND(PRODUCT(A23,0.0064),2)</f>
        <v>25.33</v>
      </c>
      <c r="P23" s="28">
        <f aca="true" t="shared" si="34" ref="P23:P32">ROUND(PRODUCT(A23,0.0072),2)</f>
        <v>28.5</v>
      </c>
      <c r="Q23" s="15">
        <f>SUM(C23,E23,G23,I23)</f>
        <v>689.08</v>
      </c>
      <c r="R23" s="15">
        <f>SUM(C23,E23,G23,J23)</f>
        <v>692.25</v>
      </c>
      <c r="S23" s="15">
        <f>SUM(C23,E23,G23,K23)</f>
        <v>695.02</v>
      </c>
      <c r="T23" s="15">
        <f>SUM(C23,E23,G23,L23)</f>
        <v>699.77</v>
      </c>
      <c r="U23" s="15">
        <f>SUM(C23,E23,G23,M23)</f>
        <v>703.33</v>
      </c>
      <c r="V23" s="15">
        <f>SUM(C23,E23,G23,N23)</f>
        <v>707.29</v>
      </c>
      <c r="W23" s="15">
        <f>SUM(C23,E23,G23,O23)</f>
        <v>710.0600000000001</v>
      </c>
      <c r="X23" s="15">
        <f>SUM(C23,E23,G23,P23)</f>
        <v>713.23</v>
      </c>
      <c r="Y23" s="15">
        <f>SUM(D23,F23,H23)</f>
        <v>324.56</v>
      </c>
    </row>
    <row r="24" spans="1:25" ht="14.25" customHeight="1">
      <c r="A24" s="13">
        <v>5000</v>
      </c>
      <c r="B24" s="13"/>
      <c r="C24" s="15">
        <f aca="true" t="shared" si="35" ref="C24:C32">ROUND(PRODUCT(A24,0.14),2)</f>
        <v>700</v>
      </c>
      <c r="D24" s="15">
        <f t="shared" si="23"/>
        <v>400</v>
      </c>
      <c r="E24" s="15">
        <f t="shared" si="24"/>
        <v>125</v>
      </c>
      <c r="F24" s="15">
        <v>0</v>
      </c>
      <c r="G24" s="15">
        <f t="shared" si="25"/>
        <v>40</v>
      </c>
      <c r="H24" s="15">
        <f t="shared" si="26"/>
        <v>10</v>
      </c>
      <c r="I24" s="28">
        <f t="shared" si="27"/>
        <v>5.5</v>
      </c>
      <c r="J24" s="28">
        <f t="shared" si="28"/>
        <v>9.5</v>
      </c>
      <c r="K24" s="28">
        <f t="shared" si="29"/>
        <v>13</v>
      </c>
      <c r="L24" s="28">
        <f t="shared" si="30"/>
        <v>19</v>
      </c>
      <c r="M24" s="28">
        <f t="shared" si="31"/>
        <v>23.5</v>
      </c>
      <c r="N24" s="28">
        <f t="shared" si="32"/>
        <v>28.5</v>
      </c>
      <c r="O24" s="28">
        <f t="shared" si="33"/>
        <v>32</v>
      </c>
      <c r="P24" s="28">
        <f t="shared" si="34"/>
        <v>36</v>
      </c>
      <c r="Q24" s="15">
        <f aca="true" t="shared" si="36" ref="Q24:Q33">SUM(C24,E24,G24,I24)</f>
        <v>870.5</v>
      </c>
      <c r="R24" s="15">
        <f aca="true" t="shared" si="37" ref="R24:R33">SUM(C24,E24,G24,J24)</f>
        <v>874.5</v>
      </c>
      <c r="S24" s="15">
        <f aca="true" t="shared" si="38" ref="S24:S33">SUM(C24,E24,G24,K24)</f>
        <v>878</v>
      </c>
      <c r="T24" s="15">
        <f aca="true" t="shared" si="39" ref="T24:T33">SUM(C24,E24,G24,L24)</f>
        <v>884</v>
      </c>
      <c r="U24" s="15">
        <f aca="true" t="shared" si="40" ref="U24:U33">SUM(C24,E24,G24,M24)</f>
        <v>888.5</v>
      </c>
      <c r="V24" s="15">
        <f aca="true" t="shared" si="41" ref="V24:V33">SUM(C24,E24,G24,N24)</f>
        <v>893.5</v>
      </c>
      <c r="W24" s="15">
        <f aca="true" t="shared" si="42" ref="W24:W33">SUM(C24,E24,G24,O24)</f>
        <v>897</v>
      </c>
      <c r="X24" s="15">
        <f aca="true" t="shared" si="43" ref="X24:X33">SUM(C24,E24,G24,P24)</f>
        <v>901</v>
      </c>
      <c r="Y24" s="15">
        <f aca="true" t="shared" si="44" ref="Y23:Y33">SUM(D24,F24,H24)</f>
        <v>410</v>
      </c>
    </row>
    <row r="25" spans="1:25" ht="14.25" customHeight="1">
      <c r="A25" s="13">
        <v>6000</v>
      </c>
      <c r="B25" s="13"/>
      <c r="C25" s="15">
        <f t="shared" si="35"/>
        <v>840</v>
      </c>
      <c r="D25" s="15">
        <f t="shared" si="23"/>
        <v>480</v>
      </c>
      <c r="E25" s="15">
        <f t="shared" si="24"/>
        <v>150</v>
      </c>
      <c r="F25" s="15">
        <v>0</v>
      </c>
      <c r="G25" s="15">
        <f t="shared" si="25"/>
        <v>48</v>
      </c>
      <c r="H25" s="15">
        <f t="shared" si="26"/>
        <v>12</v>
      </c>
      <c r="I25" s="28">
        <f t="shared" si="27"/>
        <v>6.6</v>
      </c>
      <c r="J25" s="28">
        <f t="shared" si="28"/>
        <v>11.4</v>
      </c>
      <c r="K25" s="28">
        <f t="shared" si="29"/>
        <v>15.6</v>
      </c>
      <c r="L25" s="28">
        <f t="shared" si="30"/>
        <v>22.8</v>
      </c>
      <c r="M25" s="28">
        <f t="shared" si="31"/>
        <v>28.2</v>
      </c>
      <c r="N25" s="28">
        <f t="shared" si="32"/>
        <v>34.2</v>
      </c>
      <c r="O25" s="28">
        <f t="shared" si="33"/>
        <v>38.4</v>
      </c>
      <c r="P25" s="28">
        <f t="shared" si="34"/>
        <v>43.2</v>
      </c>
      <c r="Q25" s="15">
        <f t="shared" si="36"/>
        <v>1044.6</v>
      </c>
      <c r="R25" s="15">
        <f t="shared" si="37"/>
        <v>1049.4</v>
      </c>
      <c r="S25" s="15">
        <f t="shared" si="38"/>
        <v>1053.6</v>
      </c>
      <c r="T25" s="15">
        <f t="shared" si="39"/>
        <v>1060.8</v>
      </c>
      <c r="U25" s="15">
        <f t="shared" si="40"/>
        <v>1066.2</v>
      </c>
      <c r="V25" s="15">
        <f t="shared" si="41"/>
        <v>1072.2</v>
      </c>
      <c r="W25" s="15">
        <f t="shared" si="42"/>
        <v>1076.4</v>
      </c>
      <c r="X25" s="15">
        <f t="shared" si="43"/>
        <v>1081.2</v>
      </c>
      <c r="Y25" s="15">
        <f t="shared" si="44"/>
        <v>492</v>
      </c>
    </row>
    <row r="26" spans="1:25" ht="14.25" customHeight="1">
      <c r="A26" s="13">
        <v>7000</v>
      </c>
      <c r="B26" s="13"/>
      <c r="C26" s="15">
        <f t="shared" si="35"/>
        <v>980</v>
      </c>
      <c r="D26" s="15">
        <f t="shared" si="23"/>
        <v>560</v>
      </c>
      <c r="E26" s="15">
        <f t="shared" si="24"/>
        <v>175</v>
      </c>
      <c r="F26" s="15">
        <v>0</v>
      </c>
      <c r="G26" s="15">
        <f t="shared" si="25"/>
        <v>56</v>
      </c>
      <c r="H26" s="15">
        <f t="shared" si="26"/>
        <v>14</v>
      </c>
      <c r="I26" s="28">
        <f t="shared" si="27"/>
        <v>7.7</v>
      </c>
      <c r="J26" s="28">
        <f t="shared" si="28"/>
        <v>13.3</v>
      </c>
      <c r="K26" s="28">
        <f t="shared" si="29"/>
        <v>18.2</v>
      </c>
      <c r="L26" s="28">
        <f t="shared" si="30"/>
        <v>26.6</v>
      </c>
      <c r="M26" s="28">
        <f t="shared" si="31"/>
        <v>32.9</v>
      </c>
      <c r="N26" s="28">
        <f t="shared" si="32"/>
        <v>39.9</v>
      </c>
      <c r="O26" s="28">
        <f t="shared" si="33"/>
        <v>44.8</v>
      </c>
      <c r="P26" s="28">
        <f t="shared" si="34"/>
        <v>50.4</v>
      </c>
      <c r="Q26" s="15">
        <f t="shared" si="36"/>
        <v>1218.7</v>
      </c>
      <c r="R26" s="15">
        <f t="shared" si="37"/>
        <v>1224.3</v>
      </c>
      <c r="S26" s="15">
        <f t="shared" si="38"/>
        <v>1229.2</v>
      </c>
      <c r="T26" s="15">
        <f t="shared" si="39"/>
        <v>1237.6</v>
      </c>
      <c r="U26" s="15">
        <f t="shared" si="40"/>
        <v>1243.9</v>
      </c>
      <c r="V26" s="15">
        <f t="shared" si="41"/>
        <v>1250.9</v>
      </c>
      <c r="W26" s="15">
        <f t="shared" si="42"/>
        <v>1255.8</v>
      </c>
      <c r="X26" s="15">
        <f t="shared" si="43"/>
        <v>1261.4</v>
      </c>
      <c r="Y26" s="15">
        <f t="shared" si="44"/>
        <v>574</v>
      </c>
    </row>
    <row r="27" spans="1:25" ht="14.25" customHeight="1">
      <c r="A27" s="13">
        <v>8000</v>
      </c>
      <c r="B27" s="13"/>
      <c r="C27" s="15">
        <f t="shared" si="35"/>
        <v>1120</v>
      </c>
      <c r="D27" s="15">
        <f t="shared" si="23"/>
        <v>640</v>
      </c>
      <c r="E27" s="15">
        <f t="shared" si="24"/>
        <v>200</v>
      </c>
      <c r="F27" s="15">
        <v>0</v>
      </c>
      <c r="G27" s="15">
        <f t="shared" si="25"/>
        <v>64</v>
      </c>
      <c r="H27" s="15">
        <f t="shared" si="26"/>
        <v>16</v>
      </c>
      <c r="I27" s="28">
        <f t="shared" si="27"/>
        <v>8.8</v>
      </c>
      <c r="J27" s="28">
        <f t="shared" si="28"/>
        <v>15.2</v>
      </c>
      <c r="K27" s="28">
        <f t="shared" si="29"/>
        <v>20.8</v>
      </c>
      <c r="L27" s="28">
        <f t="shared" si="30"/>
        <v>30.4</v>
      </c>
      <c r="M27" s="28">
        <f t="shared" si="31"/>
        <v>37.6</v>
      </c>
      <c r="N27" s="28">
        <f t="shared" si="32"/>
        <v>45.6</v>
      </c>
      <c r="O27" s="28">
        <f t="shared" si="33"/>
        <v>51.2</v>
      </c>
      <c r="P27" s="28">
        <f t="shared" si="34"/>
        <v>57.6</v>
      </c>
      <c r="Q27" s="15">
        <f t="shared" si="36"/>
        <v>1392.8</v>
      </c>
      <c r="R27" s="15">
        <f t="shared" si="37"/>
        <v>1399.2</v>
      </c>
      <c r="S27" s="15">
        <f t="shared" si="38"/>
        <v>1404.8</v>
      </c>
      <c r="T27" s="15">
        <f t="shared" si="39"/>
        <v>1414.4</v>
      </c>
      <c r="U27" s="15">
        <f t="shared" si="40"/>
        <v>1421.6</v>
      </c>
      <c r="V27" s="15">
        <f t="shared" si="41"/>
        <v>1429.6</v>
      </c>
      <c r="W27" s="15">
        <f t="shared" si="42"/>
        <v>1435.2</v>
      </c>
      <c r="X27" s="15">
        <f t="shared" si="43"/>
        <v>1441.6</v>
      </c>
      <c r="Y27" s="15">
        <f t="shared" si="44"/>
        <v>656</v>
      </c>
    </row>
    <row r="28" spans="1:25" ht="14.25" customHeight="1">
      <c r="A28" s="13">
        <v>9000</v>
      </c>
      <c r="B28" s="13"/>
      <c r="C28" s="15">
        <f t="shared" si="35"/>
        <v>1260</v>
      </c>
      <c r="D28" s="15">
        <f t="shared" si="23"/>
        <v>720</v>
      </c>
      <c r="E28" s="15">
        <f t="shared" si="24"/>
        <v>225</v>
      </c>
      <c r="F28" s="15">
        <v>0</v>
      </c>
      <c r="G28" s="15">
        <f t="shared" si="25"/>
        <v>72</v>
      </c>
      <c r="H28" s="15">
        <f t="shared" si="26"/>
        <v>18</v>
      </c>
      <c r="I28" s="28">
        <f t="shared" si="27"/>
        <v>9.9</v>
      </c>
      <c r="J28" s="28">
        <f t="shared" si="28"/>
        <v>17.1</v>
      </c>
      <c r="K28" s="28">
        <f t="shared" si="29"/>
        <v>23.4</v>
      </c>
      <c r="L28" s="28">
        <f t="shared" si="30"/>
        <v>34.2</v>
      </c>
      <c r="M28" s="28">
        <f t="shared" si="31"/>
        <v>42.3</v>
      </c>
      <c r="N28" s="28">
        <f t="shared" si="32"/>
        <v>51.3</v>
      </c>
      <c r="O28" s="28">
        <f t="shared" si="33"/>
        <v>57.6</v>
      </c>
      <c r="P28" s="28">
        <f t="shared" si="34"/>
        <v>64.8</v>
      </c>
      <c r="Q28" s="15">
        <f t="shared" si="36"/>
        <v>1566.9</v>
      </c>
      <c r="R28" s="15">
        <f t="shared" si="37"/>
        <v>1574.1</v>
      </c>
      <c r="S28" s="15">
        <f t="shared" si="38"/>
        <v>1580.4</v>
      </c>
      <c r="T28" s="15">
        <f t="shared" si="39"/>
        <v>1591.2</v>
      </c>
      <c r="U28" s="15">
        <f t="shared" si="40"/>
        <v>1599.3</v>
      </c>
      <c r="V28" s="15">
        <f t="shared" si="41"/>
        <v>1608.3</v>
      </c>
      <c r="W28" s="15">
        <f t="shared" si="42"/>
        <v>1614.6</v>
      </c>
      <c r="X28" s="15">
        <f t="shared" si="43"/>
        <v>1621.8</v>
      </c>
      <c r="Y28" s="15">
        <f t="shared" si="44"/>
        <v>738</v>
      </c>
    </row>
    <row r="29" spans="1:25" ht="14.25" customHeight="1">
      <c r="A29" s="13">
        <v>10000</v>
      </c>
      <c r="B29" s="13"/>
      <c r="C29" s="15">
        <f t="shared" si="35"/>
        <v>1400</v>
      </c>
      <c r="D29" s="15">
        <f t="shared" si="23"/>
        <v>800</v>
      </c>
      <c r="E29" s="15">
        <f t="shared" si="24"/>
        <v>250</v>
      </c>
      <c r="F29" s="15">
        <v>0</v>
      </c>
      <c r="G29" s="15">
        <f t="shared" si="25"/>
        <v>80</v>
      </c>
      <c r="H29" s="15">
        <f t="shared" si="26"/>
        <v>20</v>
      </c>
      <c r="I29" s="28">
        <f t="shared" si="27"/>
        <v>11</v>
      </c>
      <c r="J29" s="28">
        <f t="shared" si="28"/>
        <v>19</v>
      </c>
      <c r="K29" s="28">
        <f t="shared" si="29"/>
        <v>26</v>
      </c>
      <c r="L29" s="28">
        <f t="shared" si="30"/>
        <v>38</v>
      </c>
      <c r="M29" s="28">
        <f t="shared" si="31"/>
        <v>47</v>
      </c>
      <c r="N29" s="28">
        <f t="shared" si="32"/>
        <v>57</v>
      </c>
      <c r="O29" s="28">
        <f t="shared" si="33"/>
        <v>64</v>
      </c>
      <c r="P29" s="28">
        <f t="shared" si="34"/>
        <v>72</v>
      </c>
      <c r="Q29" s="15">
        <f t="shared" si="36"/>
        <v>1741</v>
      </c>
      <c r="R29" s="15">
        <f t="shared" si="37"/>
        <v>1749</v>
      </c>
      <c r="S29" s="15">
        <f t="shared" si="38"/>
        <v>1756</v>
      </c>
      <c r="T29" s="15">
        <f t="shared" si="39"/>
        <v>1768</v>
      </c>
      <c r="U29" s="15">
        <f t="shared" si="40"/>
        <v>1777</v>
      </c>
      <c r="V29" s="15">
        <f t="shared" si="41"/>
        <v>1787</v>
      </c>
      <c r="W29" s="15">
        <f t="shared" si="42"/>
        <v>1794</v>
      </c>
      <c r="X29" s="15">
        <f t="shared" si="43"/>
        <v>1802</v>
      </c>
      <c r="Y29" s="15">
        <f t="shared" si="44"/>
        <v>820</v>
      </c>
    </row>
    <row r="30" spans="1:25" ht="14.25" customHeight="1">
      <c r="A30" s="13">
        <v>15000</v>
      </c>
      <c r="B30" s="13"/>
      <c r="C30" s="15">
        <f t="shared" si="35"/>
        <v>2100</v>
      </c>
      <c r="D30" s="15">
        <f t="shared" si="23"/>
        <v>1200</v>
      </c>
      <c r="E30" s="15">
        <f t="shared" si="24"/>
        <v>375</v>
      </c>
      <c r="F30" s="15">
        <v>0</v>
      </c>
      <c r="G30" s="15">
        <f t="shared" si="25"/>
        <v>120</v>
      </c>
      <c r="H30" s="15">
        <f t="shared" si="26"/>
        <v>30</v>
      </c>
      <c r="I30" s="28">
        <f t="shared" si="27"/>
        <v>16.5</v>
      </c>
      <c r="J30" s="28">
        <f t="shared" si="28"/>
        <v>28.5</v>
      </c>
      <c r="K30" s="28">
        <f t="shared" si="29"/>
        <v>39</v>
      </c>
      <c r="L30" s="28">
        <f t="shared" si="30"/>
        <v>57</v>
      </c>
      <c r="M30" s="28">
        <f t="shared" si="31"/>
        <v>70.5</v>
      </c>
      <c r="N30" s="28">
        <f t="shared" si="32"/>
        <v>85.5</v>
      </c>
      <c r="O30" s="28">
        <f t="shared" si="33"/>
        <v>96</v>
      </c>
      <c r="P30" s="28">
        <f t="shared" si="34"/>
        <v>108</v>
      </c>
      <c r="Q30" s="15">
        <f t="shared" si="36"/>
        <v>2611.5</v>
      </c>
      <c r="R30" s="15">
        <f t="shared" si="37"/>
        <v>2623.5</v>
      </c>
      <c r="S30" s="15">
        <f t="shared" si="38"/>
        <v>2634</v>
      </c>
      <c r="T30" s="15">
        <f t="shared" si="39"/>
        <v>2652</v>
      </c>
      <c r="U30" s="15">
        <f t="shared" si="40"/>
        <v>2665.5</v>
      </c>
      <c r="V30" s="15">
        <f t="shared" si="41"/>
        <v>2680.5</v>
      </c>
      <c r="W30" s="15">
        <f t="shared" si="42"/>
        <v>2691</v>
      </c>
      <c r="X30" s="15">
        <f t="shared" si="43"/>
        <v>2703</v>
      </c>
      <c r="Y30" s="15">
        <f t="shared" si="44"/>
        <v>1230</v>
      </c>
    </row>
    <row r="31" spans="1:25" ht="14.25" customHeight="1">
      <c r="A31" s="16">
        <v>19791</v>
      </c>
      <c r="B31" s="17"/>
      <c r="C31" s="15">
        <f t="shared" si="35"/>
        <v>2770.74</v>
      </c>
      <c r="D31" s="15">
        <f t="shared" si="23"/>
        <v>1583.28</v>
      </c>
      <c r="E31" s="15">
        <f t="shared" si="24"/>
        <v>494.78</v>
      </c>
      <c r="F31" s="15">
        <v>0</v>
      </c>
      <c r="G31" s="15">
        <f t="shared" si="25"/>
        <v>158.33</v>
      </c>
      <c r="H31" s="15">
        <f t="shared" si="26"/>
        <v>39.58</v>
      </c>
      <c r="I31" s="28">
        <f t="shared" si="27"/>
        <v>21.77</v>
      </c>
      <c r="J31" s="28">
        <f t="shared" si="28"/>
        <v>37.6</v>
      </c>
      <c r="K31" s="28">
        <f t="shared" si="29"/>
        <v>51.46</v>
      </c>
      <c r="L31" s="28">
        <f t="shared" si="30"/>
        <v>75.21</v>
      </c>
      <c r="M31" s="28">
        <f t="shared" si="31"/>
        <v>93.02</v>
      </c>
      <c r="N31" s="28">
        <f t="shared" si="32"/>
        <v>112.81</v>
      </c>
      <c r="O31" s="28">
        <f t="shared" si="33"/>
        <v>126.66</v>
      </c>
      <c r="P31" s="28">
        <f t="shared" si="34"/>
        <v>142.5</v>
      </c>
      <c r="Q31" s="15">
        <f t="shared" si="36"/>
        <v>3445.6199999999994</v>
      </c>
      <c r="R31" s="15">
        <f t="shared" si="37"/>
        <v>3461.4499999999994</v>
      </c>
      <c r="S31" s="15">
        <f t="shared" si="38"/>
        <v>3475.3099999999995</v>
      </c>
      <c r="T31" s="15">
        <f t="shared" si="39"/>
        <v>3499.0599999999995</v>
      </c>
      <c r="U31" s="15">
        <f t="shared" si="40"/>
        <v>3516.8699999999994</v>
      </c>
      <c r="V31" s="15">
        <f t="shared" si="41"/>
        <v>3536.6599999999994</v>
      </c>
      <c r="W31" s="15">
        <f t="shared" si="42"/>
        <v>3550.5099999999993</v>
      </c>
      <c r="X31" s="15">
        <f t="shared" si="43"/>
        <v>3566.3499999999995</v>
      </c>
      <c r="Y31" s="15">
        <f t="shared" si="44"/>
        <v>1622.86</v>
      </c>
    </row>
    <row r="32" spans="1:25" ht="14.25" customHeight="1">
      <c r="A32" s="13">
        <v>24930</v>
      </c>
      <c r="B32" s="13"/>
      <c r="C32" s="15">
        <f t="shared" si="35"/>
        <v>3490.2</v>
      </c>
      <c r="D32" s="15">
        <f t="shared" si="23"/>
        <v>1994.4</v>
      </c>
      <c r="E32" s="15">
        <v>494.78</v>
      </c>
      <c r="F32" s="15">
        <v>0</v>
      </c>
      <c r="G32" s="15">
        <v>158.33</v>
      </c>
      <c r="H32" s="15">
        <v>39.58</v>
      </c>
      <c r="I32" s="28">
        <f t="shared" si="27"/>
        <v>27.42</v>
      </c>
      <c r="J32" s="28">
        <f t="shared" si="28"/>
        <v>47.37</v>
      </c>
      <c r="K32" s="28">
        <f t="shared" si="29"/>
        <v>64.82</v>
      </c>
      <c r="L32" s="28">
        <f t="shared" si="30"/>
        <v>94.73</v>
      </c>
      <c r="M32" s="28">
        <f t="shared" si="31"/>
        <v>117.17</v>
      </c>
      <c r="N32" s="28">
        <f t="shared" si="32"/>
        <v>142.1</v>
      </c>
      <c r="O32" s="28">
        <f t="shared" si="33"/>
        <v>159.55</v>
      </c>
      <c r="P32" s="28">
        <f t="shared" si="34"/>
        <v>179.5</v>
      </c>
      <c r="Q32" s="15">
        <f t="shared" si="36"/>
        <v>4170.73</v>
      </c>
      <c r="R32" s="15">
        <f t="shared" si="37"/>
        <v>4190.679999999999</v>
      </c>
      <c r="S32" s="15">
        <f t="shared" si="38"/>
        <v>4208.129999999999</v>
      </c>
      <c r="T32" s="15">
        <f t="shared" si="39"/>
        <v>4238.039999999999</v>
      </c>
      <c r="U32" s="15">
        <f t="shared" si="40"/>
        <v>4260.48</v>
      </c>
      <c r="V32" s="15">
        <f t="shared" si="41"/>
        <v>4285.41</v>
      </c>
      <c r="W32" s="15">
        <f t="shared" si="42"/>
        <v>4302.86</v>
      </c>
      <c r="X32" s="15">
        <f t="shared" si="43"/>
        <v>4322.8099999999995</v>
      </c>
      <c r="Y32" s="15">
        <f t="shared" si="44"/>
        <v>2033.98</v>
      </c>
    </row>
    <row r="33" spans="1:25" ht="96.75" customHeight="1">
      <c r="A33" s="22" t="s">
        <v>31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3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9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</sheetData>
  <sheetProtection/>
  <mergeCells count="73">
    <mergeCell ref="A1:Y1"/>
    <mergeCell ref="A2:Y2"/>
    <mergeCell ref="A3:Y3"/>
    <mergeCell ref="A4:B4"/>
    <mergeCell ref="C4:D4"/>
    <mergeCell ref="E4:F4"/>
    <mergeCell ref="G4:H4"/>
    <mergeCell ref="I4:P4"/>
    <mergeCell ref="Q4:X4"/>
    <mergeCell ref="I5:P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Y18"/>
    <mergeCell ref="A19:B19"/>
    <mergeCell ref="C19:D19"/>
    <mergeCell ref="E19:F19"/>
    <mergeCell ref="G19:H19"/>
    <mergeCell ref="I19:P19"/>
    <mergeCell ref="Q19:X19"/>
    <mergeCell ref="I20:P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Y33"/>
    <mergeCell ref="A5:A6"/>
    <mergeCell ref="A20:A21"/>
    <mergeCell ref="C5:C6"/>
    <mergeCell ref="C20:C21"/>
    <mergeCell ref="D5:D6"/>
    <mergeCell ref="D20:D21"/>
    <mergeCell ref="E5:E6"/>
    <mergeCell ref="E20:E21"/>
    <mergeCell ref="F5:F6"/>
    <mergeCell ref="F20:F21"/>
    <mergeCell ref="G5:G6"/>
    <mergeCell ref="G20:G21"/>
    <mergeCell ref="H5:H6"/>
    <mergeCell ref="H20:H21"/>
    <mergeCell ref="Q5:Q6"/>
    <mergeCell ref="Q20:Q21"/>
    <mergeCell ref="R5:R6"/>
    <mergeCell ref="R20:R21"/>
    <mergeCell ref="S5:S6"/>
    <mergeCell ref="S20:S21"/>
    <mergeCell ref="T5:T6"/>
    <mergeCell ref="T20:T21"/>
    <mergeCell ref="U5:U6"/>
    <mergeCell ref="U20:U21"/>
    <mergeCell ref="V5:V6"/>
    <mergeCell ref="V20:V21"/>
    <mergeCell ref="W5:W6"/>
    <mergeCell ref="W20:W21"/>
    <mergeCell ref="X5:X6"/>
    <mergeCell ref="X20:X21"/>
    <mergeCell ref="Y4:Y6"/>
    <mergeCell ref="Y19:Y21"/>
  </mergeCells>
  <printOptions horizontalCentered="1" verticalCentered="1"/>
  <pageMargins left="0.38958333333333334" right="0.38958333333333334" top="0.11805555555555555" bottom="0.11805555555555555" header="0.011805555555555555" footer="0.011805555555555555"/>
  <pageSetup horizontalDpi="600" verticalDpi="600" orientation="landscape" paperSize="9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万伟凌</dc:creator>
  <cp:keywords/>
  <dc:description/>
  <cp:lastModifiedBy>kylin</cp:lastModifiedBy>
  <cp:lastPrinted>2017-07-21T06:36:51Z</cp:lastPrinted>
  <dcterms:created xsi:type="dcterms:W3CDTF">2012-06-22T08:37:31Z</dcterms:created>
  <dcterms:modified xsi:type="dcterms:W3CDTF">2022-11-02T16:41:31Z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